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o\Documents\Archivos de Trabajo\BEM FINANCEIRO\Site\Downloads\"/>
    </mc:Choice>
  </mc:AlternateContent>
  <xr:revisionPtr revIDLastSave="0" documentId="8_{02B162B5-025D-414F-BCFB-CCC3849BD3A8}" xr6:coauthVersionLast="45" xr6:coauthVersionMax="45" xr10:uidLastSave="{00000000-0000-0000-0000-000000000000}"/>
  <bookViews>
    <workbookView xWindow="-108" yWindow="-108" windowWidth="16608" windowHeight="9432" xr2:uid="{280B6499-FAE5-48AA-A336-2AF0116E2CF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" i="1"/>
  <c r="H7" i="1"/>
  <c r="G7" i="1"/>
  <c r="D7" i="1"/>
  <c r="E4" i="1" s="1"/>
  <c r="J5" i="1"/>
  <c r="I5" i="1"/>
  <c r="J4" i="1"/>
  <c r="I4" i="1"/>
  <c r="J3" i="1"/>
  <c r="I3" i="1"/>
  <c r="E6" i="1" l="1"/>
  <c r="J7" i="1"/>
  <c r="I7" i="1"/>
  <c r="E5" i="1"/>
  <c r="E3" i="1"/>
  <c r="E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Rogerio Frutuozo</author>
  </authors>
  <commentList>
    <comment ref="F3" authorId="0" shapeId="0" xr:uid="{3A01EA87-5669-4843-B588-4CA97B665D7F}">
      <text>
        <r>
          <rPr>
            <b/>
            <sz val="9"/>
            <color indexed="81"/>
            <rFont val="Segoe UI"/>
            <family val="2"/>
          </rPr>
          <t>REFERENCIA IMA B5
90% TIT GOV</t>
        </r>
      </text>
    </comment>
    <comment ref="F4" authorId="0" shapeId="0" xr:uid="{92EEE02C-ADC8-4482-8E50-11BF463BDC82}">
      <text>
        <r>
          <rPr>
            <b/>
            <sz val="9"/>
            <color indexed="81"/>
            <rFont val="Segoe UI"/>
            <family val="2"/>
          </rPr>
          <t>53% ações 47% derivativos
CDI</t>
        </r>
      </text>
    </comment>
  </commentList>
</comments>
</file>

<file path=xl/sharedStrings.xml><?xml version="1.0" encoding="utf-8"?>
<sst xmlns="http://schemas.openxmlformats.org/spreadsheetml/2006/main" count="19" uniqueCount="19">
  <si>
    <t>SIMULAÇÃO CARTEIRA INVESTIMENTOS</t>
  </si>
  <si>
    <t>CDI (12MESES)</t>
  </si>
  <si>
    <t>FUNDO</t>
  </si>
  <si>
    <t>LIQUIDEZ</t>
  </si>
  <si>
    <t>VALOR MÍNIMO</t>
  </si>
  <si>
    <t>VALOR</t>
  </si>
  <si>
    <t>% CARTEIRA</t>
  </si>
  <si>
    <t>TAXAS</t>
  </si>
  <si>
    <t>12MESES</t>
  </si>
  <si>
    <t>VOL</t>
  </si>
  <si>
    <t>%CDI</t>
  </si>
  <si>
    <t>SHARP</t>
  </si>
  <si>
    <t>VINCI VALOREM FIM</t>
  </si>
  <si>
    <t>1% ADM + 20% PERF</t>
  </si>
  <si>
    <t>Claritas Total Return FIC FIM</t>
  </si>
  <si>
    <t>2% ADM + 20% PERF</t>
  </si>
  <si>
    <t>PIMCO Income Dólar FIC FIM IE</t>
  </si>
  <si>
    <t xml:space="preserve">1% ADM </t>
  </si>
  <si>
    <t>CARTEIRA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</si>
</sst>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9999"/>
        <bgColor theme="8" tint="0.79998168889431442"/>
      </patternFill>
    </fill>
  </fills>
  <borders count="5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10" fontId="2" fillId="2" borderId="2" xfId="3" applyNumberFormat="1" applyFont="1" applyFill="1" applyBorder="1"/>
    <xf numFmtId="0" fontId="3" fillId="0" borderId="0" xfId="0" applyFont="1"/>
    <xf numFmtId="0" fontId="2" fillId="2" borderId="0" xfId="0" applyFont="1" applyFill="1"/>
    <xf numFmtId="9" fontId="3" fillId="0" borderId="0" xfId="3" applyFont="1"/>
    <xf numFmtId="0" fontId="0" fillId="3" borderId="3" xfId="0" applyFill="1" applyBorder="1"/>
    <xf numFmtId="0" fontId="4" fillId="4" borderId="0" xfId="0" applyFont="1" applyFill="1"/>
    <xf numFmtId="44" fontId="0" fillId="0" borderId="0" xfId="2" applyFont="1"/>
    <xf numFmtId="44" fontId="4" fillId="2" borderId="0" xfId="2" applyFont="1" applyFill="1"/>
    <xf numFmtId="9" fontId="0" fillId="0" borderId="0" xfId="3" applyFont="1"/>
    <xf numFmtId="10" fontId="4" fillId="2" borderId="0" xfId="0" applyNumberFormat="1" applyFont="1" applyFill="1"/>
    <xf numFmtId="10" fontId="0" fillId="0" borderId="0" xfId="0" applyNumberFormat="1"/>
    <xf numFmtId="43" fontId="0" fillId="0" borderId="0" xfId="1" applyFont="1"/>
    <xf numFmtId="0" fontId="2" fillId="2" borderId="4" xfId="0" applyFont="1" applyFill="1" applyBorder="1"/>
    <xf numFmtId="44" fontId="2" fillId="2" borderId="4" xfId="2" applyFont="1" applyFill="1" applyBorder="1"/>
    <xf numFmtId="9" fontId="2" fillId="2" borderId="4" xfId="3" applyFont="1" applyFill="1" applyBorder="1"/>
    <xf numFmtId="10" fontId="2" fillId="2" borderId="4" xfId="3" applyNumberFormat="1" applyFont="1" applyFill="1" applyBorder="1"/>
    <xf numFmtId="43" fontId="2" fillId="2" borderId="4" xfId="1" applyFont="1" applyFill="1" applyBorder="1"/>
    <xf numFmtId="44" fontId="4" fillId="4" borderId="0" xfId="2" applyFont="1" applyFill="1"/>
    <xf numFmtId="9" fontId="0" fillId="0" borderId="0" xfId="3" applyNumberFormat="1" applyFont="1"/>
    <xf numFmtId="43" fontId="0" fillId="0" borderId="0" xfId="1" applyNumberFormat="1" applyFont="1"/>
    <xf numFmtId="0" fontId="2" fillId="2" borderId="0" xfId="0" applyFont="1" applyFill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0">
    <dxf>
      <numFmt numFmtId="35" formatCode="_-* #,##0.00_-;\-* #,##0.00_-;_-* &quot;-&quot;??_-;_-@_-"/>
    </dxf>
    <dxf>
      <numFmt numFmtId="14" formatCode="0.0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solid">
          <fgColor indexed="64"/>
          <bgColor rgb="FF009999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solid">
          <fgColor indexed="64"/>
          <bgColor rgb="FF00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 tint="0.79998168889431442"/>
          <bgColor rgb="FF00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 tint="0.79998168889431442"/>
          <bgColor rgb="FF0099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139148</xdr:colOff>
      <xdr:row>2</xdr:row>
      <xdr:rowOff>145774</xdr:rowOff>
    </xdr:from>
    <xdr:to>
      <xdr:col>12</xdr:col>
      <xdr:colOff>212035</xdr:colOff>
      <xdr:row>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2C8C6A6-FA97-4EE0-B0C8-52432202B525}"/>
            </a:ext>
          </a:extLst>
        </xdr:cNvPr>
        <xdr:cNvSpPr txBox="1"/>
      </xdr:nvSpPr>
      <xdr:spPr>
        <a:xfrm>
          <a:off x="9733722" y="516835"/>
          <a:ext cx="1292087" cy="781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Digite</a:t>
          </a:r>
          <a:r>
            <a:rPr lang="pt-BR" sz="1100" baseline="0"/>
            <a:t> </a:t>
          </a:r>
        </a:p>
        <a:p>
          <a:r>
            <a:rPr lang="pt-BR" sz="1100" baseline="0"/>
            <a:t>TAB </a:t>
          </a:r>
        </a:p>
        <a:p>
          <a:r>
            <a:rPr lang="pt-BR" sz="1100" baseline="0"/>
            <a:t>Para incluir novo fundo</a:t>
          </a:r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E121FD-336E-4CA6-9576-331E8A1A382F}" name="Tabela42" displayName="Tabela42" ref="A2:J6" totalsRowShown="0" headerRowDxfId="9">
  <autoFilter ref="A2:J6" xr:uid="{8C0E7222-70A5-4E90-80CE-0D58C3ACB028}"/>
  <tableColumns count="10">
    <tableColumn id="1" xr3:uid="{0F72ED8E-C16B-484B-A9AD-03E6E743AAA6}" name="FUNDO"/>
    <tableColumn id="8" xr3:uid="{BD99B0F6-04DF-4CAF-92DC-916C5A3D379A}" name="LIQUIDEZ" dataDxfId="8"/>
    <tableColumn id="9" xr3:uid="{6020ACA5-39FB-4774-B6F9-A925A10CE9B7}" name="VALOR MÍNIMO" dataDxfId="7" dataCellStyle="Moeda"/>
    <tableColumn id="2" xr3:uid="{B6819C2B-C5EC-42B4-98C8-28952F293A18}" name="VALOR" dataDxfId="6" dataCellStyle="Moeda"/>
    <tableColumn id="7" xr3:uid="{83CB58F1-20AD-41F0-980F-29B5317AB2D1}" name="% CARTEIRA" dataDxfId="5" dataCellStyle="Porcentagem">
      <calculatedColumnFormula>IFERROR(D3/$D$7,"")</calculatedColumnFormula>
    </tableColumn>
    <tableColumn id="10" xr3:uid="{38F653A6-A909-42F0-8567-EEE75170ACB8}" name="TAXAS" dataDxfId="4" dataCellStyle="Porcentagem"/>
    <tableColumn id="3" xr3:uid="{1BE0FFF6-092A-4161-A60F-FA4D968E8645}" name="12MESES" dataDxfId="3"/>
    <tableColumn id="4" xr3:uid="{D4BF9F62-7C0D-4C14-B37D-BB9DA74165DC}" name="VOL" dataDxfId="2"/>
    <tableColumn id="5" xr3:uid="{957C63C1-F200-4343-B843-ED937E2B5841}" name="%CDI" dataDxfId="1">
      <calculatedColumnFormula>IFERROR(Tabela42[[#This Row],[12MESES]]/$J$1,"")</calculatedColumnFormula>
    </tableColumn>
    <tableColumn id="6" xr3:uid="{224813A5-70FA-4961-BA27-ECA407C49FCF}" name="SHARP" dataDxfId="0" dataCellStyle="Vírgula">
      <calculatedColumnFormula>IFERROR((G3-$J$1)/H3,"")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8505-79E9-488A-B802-D256A77F10A0}">
  <dimension ref="A1:J7"/>
  <sheetViews>
    <sheetView showGridLines="0" tabSelected="1" zoomScale="115" zoomScaleNormal="115" workbookViewId="0">
      <selection activeCell="H12" sqref="H12"/>
    </sheetView>
  </sheetViews>
  <sheetFormatPr defaultRowHeight="14.4" x14ac:dyDescent="0.3"/>
  <cols>
    <col min="1" max="1" width="27.109375" bestFit="1" customWidth="1"/>
    <col min="2" max="2" width="11.109375" bestFit="1" customWidth="1"/>
    <col min="3" max="3" width="16.88671875" bestFit="1" customWidth="1"/>
    <col min="4" max="4" width="13.109375" bestFit="1" customWidth="1"/>
    <col min="5" max="5" width="13.44140625" bestFit="1" customWidth="1"/>
    <col min="6" max="6" width="17.88671875" bestFit="1" customWidth="1"/>
    <col min="7" max="7" width="11" bestFit="1" customWidth="1"/>
    <col min="8" max="8" width="6.88671875" bestFit="1" customWidth="1"/>
    <col min="9" max="9" width="13.5546875" bestFit="1" customWidth="1"/>
  </cols>
  <sheetData>
    <row r="1" spans="1:10" x14ac:dyDescent="0.3">
      <c r="A1" s="22" t="s">
        <v>0</v>
      </c>
      <c r="B1" s="22"/>
      <c r="C1" s="22"/>
      <c r="D1" s="22"/>
      <c r="E1" s="22"/>
      <c r="F1" s="22"/>
      <c r="G1" s="22"/>
      <c r="I1" s="1" t="s">
        <v>1</v>
      </c>
      <c r="J1" s="2">
        <v>5.0799999999999998E-2</v>
      </c>
    </row>
    <row r="2" spans="1:10" x14ac:dyDescent="0.3">
      <c r="A2" s="3" t="s">
        <v>2</v>
      </c>
      <c r="B2" s="4" t="s">
        <v>3</v>
      </c>
      <c r="C2" s="5" t="s">
        <v>4</v>
      </c>
      <c r="D2" s="4" t="s">
        <v>5</v>
      </c>
      <c r="E2" s="5" t="s">
        <v>6</v>
      </c>
      <c r="F2" s="5" t="s">
        <v>7</v>
      </c>
      <c r="G2" s="4" t="s">
        <v>8</v>
      </c>
      <c r="H2" s="4" t="s">
        <v>9</v>
      </c>
      <c r="I2" s="3" t="s">
        <v>10</v>
      </c>
      <c r="J2" s="3" t="s">
        <v>11</v>
      </c>
    </row>
    <row r="3" spans="1:10" x14ac:dyDescent="0.3">
      <c r="A3" s="6" t="s">
        <v>12</v>
      </c>
      <c r="B3" s="7">
        <v>2</v>
      </c>
      <c r="C3" s="8">
        <v>500</v>
      </c>
      <c r="D3" s="9">
        <v>25000</v>
      </c>
      <c r="E3" s="10">
        <f>IFERROR(D3/$D$7,"")</f>
        <v>0.33333333333333331</v>
      </c>
      <c r="F3" s="10" t="s">
        <v>13</v>
      </c>
      <c r="G3" s="11">
        <v>9.4E-2</v>
      </c>
      <c r="H3" s="11">
        <v>3.56E-2</v>
      </c>
      <c r="I3" s="12">
        <f>IFERROR(Tabela42[[#This Row],[12MESES]]/$J$1,"")</f>
        <v>1.8503937007874016</v>
      </c>
      <c r="J3" s="13">
        <f>IFERROR((G3-$J$1)/H3,"")</f>
        <v>1.2134831460674158</v>
      </c>
    </row>
    <row r="4" spans="1:10" x14ac:dyDescent="0.3">
      <c r="A4" s="6" t="s">
        <v>14</v>
      </c>
      <c r="B4" s="7">
        <v>31</v>
      </c>
      <c r="C4" s="8">
        <v>5000</v>
      </c>
      <c r="D4" s="9">
        <v>25000</v>
      </c>
      <c r="E4" s="10">
        <f>IFERROR(D4/$D$7,"")</f>
        <v>0.33333333333333331</v>
      </c>
      <c r="F4" s="10" t="s">
        <v>15</v>
      </c>
      <c r="G4" s="11">
        <v>0.20880000000000001</v>
      </c>
      <c r="H4" s="11">
        <v>6.4000000000000001E-2</v>
      </c>
      <c r="I4" s="12">
        <f>IFERROR(Tabela42[[#This Row],[12MESES]]/$J$1,"")</f>
        <v>4.1102362204724416</v>
      </c>
      <c r="J4" s="13">
        <f>IFERROR((G4-$J$1)/H4,"")</f>
        <v>2.4687500000000004</v>
      </c>
    </row>
    <row r="5" spans="1:10" x14ac:dyDescent="0.3">
      <c r="A5" s="6" t="s">
        <v>16</v>
      </c>
      <c r="B5" s="7">
        <v>6</v>
      </c>
      <c r="C5" s="8">
        <v>25000</v>
      </c>
      <c r="D5" s="9">
        <v>25000</v>
      </c>
      <c r="E5" s="10">
        <f>IFERROR(D5/$D$7,"")</f>
        <v>0.33333333333333331</v>
      </c>
      <c r="F5" s="10" t="s">
        <v>17</v>
      </c>
      <c r="G5" s="11">
        <v>0.35649999999999998</v>
      </c>
      <c r="H5" s="11">
        <v>0.14369999999999999</v>
      </c>
      <c r="I5" s="12">
        <f>IFERROR(Tabela42[[#This Row],[12MESES]]/$J$1,"")</f>
        <v>7.0177165354330704</v>
      </c>
      <c r="J5" s="13">
        <f>IFERROR((G5-$J$1)/H5,"")</f>
        <v>2.1273486430062629</v>
      </c>
    </row>
    <row r="6" spans="1:10" x14ac:dyDescent="0.3">
      <c r="B6" s="7"/>
      <c r="C6" s="19"/>
      <c r="D6" s="9"/>
      <c r="E6" s="20">
        <f>IFERROR(D6/$D$7,"")</f>
        <v>0</v>
      </c>
      <c r="F6" s="10"/>
      <c r="G6" s="11"/>
      <c r="H6" s="11"/>
      <c r="I6" s="12">
        <f>IFERROR(Tabela42[[#This Row],[12MESES]]/$J$1,"")</f>
        <v>0</v>
      </c>
      <c r="J6" s="21" t="str">
        <f>IFERROR((G6-$J$1)/H6,"")</f>
        <v/>
      </c>
    </row>
    <row r="7" spans="1:10" x14ac:dyDescent="0.3">
      <c r="A7" s="14" t="s">
        <v>18</v>
      </c>
      <c r="C7" s="10"/>
      <c r="D7" s="15">
        <f>SUM(Tabela42[VALOR])</f>
        <v>75000</v>
      </c>
      <c r="E7" s="16">
        <f>SUM(Tabela42[% CARTEIRA])</f>
        <v>1</v>
      </c>
      <c r="G7" s="17">
        <f>SUMPRODUCT(Tabela42[VALOR],Tabela42[12MESES])/SUM(Tabela42[VALOR])</f>
        <v>0.21976666666666667</v>
      </c>
      <c r="H7" s="17">
        <f>SUMPRODUCT(Tabela42[VALOR],Tabela42[VOL])/SUM(Tabela42[VALOR])</f>
        <v>8.1100000000000005E-2</v>
      </c>
      <c r="I7" s="16">
        <f>SUMPRODUCT(Tabela42[VALOR],Tabela42[%CDI])/SUM(Tabela42[VALOR])</f>
        <v>4.326115485564304</v>
      </c>
      <c r="J7" s="18">
        <f>SUMPRODUCT(Tabela42[VALOR],Tabela42[SHARP])/SUM(Tabela42[VALOR])</f>
        <v>1.93652726302456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Frutuozo</dc:creator>
  <cp:lastModifiedBy>Silvio</cp:lastModifiedBy>
  <dcterms:created xsi:type="dcterms:W3CDTF">2020-05-28T23:06:14Z</dcterms:created>
  <dcterms:modified xsi:type="dcterms:W3CDTF">2020-06-01T11:43:21Z</dcterms:modified>
</cp:coreProperties>
</file>